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4875" activeTab="0"/>
  </bookViews>
  <sheets>
    <sheet name="Consolidated" sheetId="1" r:id="rId1"/>
    <sheet name="Standalone" sheetId="2" r:id="rId2"/>
  </sheets>
  <definedNames>
    <definedName name="_xlnm.Print_Area" localSheetId="0">'Consolidated'!$B$2:$G$70</definedName>
    <definedName name="_xlnm.Print_Area" localSheetId="1">'Standalone'!$B$2:$F$86</definedName>
  </definedNames>
  <calcPr fullCalcOnLoad="1"/>
</workbook>
</file>

<file path=xl/sharedStrings.xml><?xml version="1.0" encoding="utf-8"?>
<sst xmlns="http://schemas.openxmlformats.org/spreadsheetml/2006/main" count="147" uniqueCount="113">
  <si>
    <t>Sun Pharma consolidated results table</t>
  </si>
  <si>
    <t>Sun Pharmaceutical Industries Limited</t>
  </si>
  <si>
    <t>Regd Office: Sun Pharma Advanced Research Centre, Akota Road, Akota,Vadodara-390020</t>
  </si>
  <si>
    <t>Corporate Office : Acme Plaza, Andheri-Kurla Road, Andheri (E), Mumbai - 400059</t>
  </si>
  <si>
    <t>Consolidated Unaudited Financial Results for the Quarter ended 30th June 2004</t>
  </si>
  <si>
    <t>(Rs in Million)</t>
  </si>
  <si>
    <t>Quarted ended</t>
  </si>
  <si>
    <t>Growth</t>
  </si>
  <si>
    <t>Year ended</t>
  </si>
  <si>
    <t>30.06.04</t>
  </si>
  <si>
    <t>30.06.03</t>
  </si>
  <si>
    <t>%</t>
  </si>
  <si>
    <t>31.03.04</t>
  </si>
  <si>
    <t>Unaudited</t>
  </si>
  <si>
    <t>QoQ</t>
  </si>
  <si>
    <t>Audited</t>
  </si>
  <si>
    <t>Total Income</t>
  </si>
  <si>
    <t>Sales</t>
  </si>
  <si>
    <t xml:space="preserve">   Domestic</t>
  </si>
  <si>
    <t xml:space="preserve">   Exports</t>
  </si>
  <si>
    <t>Other Income</t>
  </si>
  <si>
    <t>Net Interest Income / (Expense)</t>
  </si>
  <si>
    <t>Total Expenditure</t>
  </si>
  <si>
    <t xml:space="preserve">   (Increase) / Decrease in Stock in Trade</t>
  </si>
  <si>
    <t xml:space="preserve">   Material Cost</t>
  </si>
  <si>
    <t xml:space="preserve">   Staff Cost</t>
  </si>
  <si>
    <t xml:space="preserve">   Indirect Taxes</t>
  </si>
  <si>
    <t xml:space="preserve">   Other Expenditure</t>
  </si>
  <si>
    <t>Profit Before Depreciation and Tax</t>
  </si>
  <si>
    <t>Depreciation / Amortisation</t>
  </si>
  <si>
    <t>Profit Before Tax</t>
  </si>
  <si>
    <t>Provision for Tax</t>
  </si>
  <si>
    <t>Deferred Tax</t>
  </si>
  <si>
    <t>Profit After Tax</t>
  </si>
  <si>
    <t>Minority Interest (Loss) / Profit</t>
  </si>
  <si>
    <t>Net Profit after Minority Interest</t>
  </si>
  <si>
    <t>Paid-up Share Capital</t>
  </si>
  <si>
    <t>Equity Shares - Face Value Rs. 5</t>
  </si>
  <si>
    <t>Preference Shares - Face Value Re. 1</t>
  </si>
  <si>
    <t>Equity Share Suspense</t>
  </si>
  <si>
    <t>Reserves excluding Revaluation Reserve</t>
  </si>
  <si>
    <t>Weighted Average no. of Equity Shares of Rs. 5</t>
  </si>
  <si>
    <t>Earning Per Share Rs. (Basic &amp; Diluted)</t>
  </si>
  <si>
    <t>*</t>
  </si>
  <si>
    <t xml:space="preserve">Notes : </t>
  </si>
  <si>
    <t>1. The above results were taken on record by the Board of Directors at their meeting held on 31st July,2004.</t>
  </si>
  <si>
    <t xml:space="preserve">2. Consolidation has been made by applying Accounting Standard 21 - "Consolidation of Accounts" issued by The </t>
  </si>
  <si>
    <t xml:space="preserve">    Institute  of Chartered Accountants of India (ICAI).</t>
  </si>
  <si>
    <t xml:space="preserve">3. EPS has been calculated on weighted average no. of equity shares after considering pro-rata dividend ( including </t>
  </si>
  <si>
    <t xml:space="preserve">    corporate dividend tax) on preference shares subject to shareholders approval. * EPS for previous period/year</t>
  </si>
  <si>
    <t xml:space="preserve">    has been computed on prebonus capital and hence is not strictly comparable.</t>
  </si>
  <si>
    <t>4. The management information system of the Company identifies and monitors "Pharmaceuticals" as the</t>
  </si>
  <si>
    <t xml:space="preserve">    business segment.</t>
  </si>
  <si>
    <t>By Order of the Board</t>
  </si>
  <si>
    <t>Dilip S Shanghvi</t>
  </si>
  <si>
    <t>Mumbai, 31st July, 2004.</t>
  </si>
  <si>
    <t>Chairman &amp; Managing Director</t>
  </si>
  <si>
    <t xml:space="preserve">                   Sun Pharma Standalone Q1 table</t>
  </si>
  <si>
    <t>Sun Pharmaceutical Industries  Limited</t>
  </si>
  <si>
    <t>Unaudited  Financial Results for the Quarter ended 30th June 2004</t>
  </si>
  <si>
    <t>(Rs.in Million)</t>
  </si>
  <si>
    <t xml:space="preserve">               Quarter ended</t>
  </si>
  <si>
    <t>Ltd. Review</t>
  </si>
  <si>
    <t>Share of Income From Firm</t>
  </si>
  <si>
    <t>Net Interest Income</t>
  </si>
  <si>
    <t>(Increase)/Decrease in Stock in Trade</t>
  </si>
  <si>
    <t>Material Cost</t>
  </si>
  <si>
    <t>Staff Cost</t>
  </si>
  <si>
    <t>Indirect Taxes</t>
  </si>
  <si>
    <t>Research &amp; Development</t>
  </si>
  <si>
    <t>Other Expenditure</t>
  </si>
  <si>
    <t>Earning Per Share Rs. (Basic and Diluted)</t>
  </si>
  <si>
    <t>* 5.9</t>
  </si>
  <si>
    <t>* 30.1</t>
  </si>
  <si>
    <t xml:space="preserve">Notes: </t>
  </si>
  <si>
    <t xml:space="preserve">1. The above results were taken on record by the Board of Directors at their meeting held on 31st July, 2004. The </t>
  </si>
  <si>
    <t xml:space="preserve">    statutory auditors of the Company have carried out Limited Review of the same.</t>
  </si>
  <si>
    <t xml:space="preserve">2. During the quarter the Company has bought back 14,02,61,922 6% Cumulative Redeemable Preference Shares of </t>
  </si>
  <si>
    <t xml:space="preserve">    Re.1 each for Rs.144.5 million, under the Tender Offer and cancelled the same in July-2004.</t>
  </si>
  <si>
    <t>3. Share of income is from "Sun Pharmaceutical Industries" (SPI), a partnership firm engaged in manufacturing of</t>
  </si>
  <si>
    <t xml:space="preserve">    pharmaceutical formulations,  in which the Company's share is 95% and balance 5% is Sun Pharmaceutical </t>
  </si>
  <si>
    <t xml:space="preserve">    Industries Key Employees' Benefit Trust's share.</t>
  </si>
  <si>
    <t xml:space="preserve">4. Sales for the quarter, includes consignment sales of Rs.767.5 Million and inter-unit sales of bulk drugs for </t>
  </si>
  <si>
    <t xml:space="preserve">    manufacturing formulations Rs.117.8 Million and others Rs.10.8 Million.</t>
  </si>
  <si>
    <t>5. Pending approval from BIFR and other legal formalities, the effect of proposed merger of Phlox Pharmaceuticals</t>
  </si>
  <si>
    <t xml:space="preserve">    Limited with the Company is not considered in the above results. The proposal for merger of Hindustan</t>
  </si>
  <si>
    <t xml:space="preserve">    Antibiotics Ltd with the Company is not being pursued now.</t>
  </si>
  <si>
    <t xml:space="preserve">6. EPS is calculated considering pro-rata dividend on existing preference shares and tax on distributed profits </t>
  </si>
  <si>
    <t xml:space="preserve">    (subject to shareholders' approval). (*) EPS for previous period/year has been computed on pre-bonus capital and</t>
  </si>
  <si>
    <t xml:space="preserve">    hence is not strictly comparable.</t>
  </si>
  <si>
    <t>7. Status of investor complaints [in no.s] during the quarter, pursuant to the clause 41 of the listing agreement :</t>
  </si>
  <si>
    <t xml:space="preserve"> Opening [0]; Received [37]; Disposed [37]; Closing [0]</t>
  </si>
  <si>
    <t xml:space="preserve">8. The management information system of the Company identifies and monitors "Pharmaceuticals" as the </t>
  </si>
  <si>
    <t>9. Figures for previous period have been regrouped/reclassified, wherever necessary.</t>
  </si>
  <si>
    <t>By order of the Board</t>
  </si>
  <si>
    <t>Mumbai, 31st July 2004</t>
  </si>
  <si>
    <t>Chairman and Managing Director</t>
  </si>
  <si>
    <t>Total Sales</t>
  </si>
  <si>
    <t xml:space="preserve">Domestic </t>
  </si>
  <si>
    <t xml:space="preserve">        Formulation</t>
  </si>
  <si>
    <t xml:space="preserve">        Bulk</t>
  </si>
  <si>
    <t xml:space="preserve">        Others</t>
  </si>
  <si>
    <t>Exports</t>
  </si>
  <si>
    <t>Business wise Break up of Sales</t>
  </si>
  <si>
    <t>Formulations</t>
  </si>
  <si>
    <t>Bulk</t>
  </si>
  <si>
    <t>Others</t>
  </si>
  <si>
    <t>Gross Interest Income</t>
  </si>
  <si>
    <t>Gross Interest Expenses</t>
  </si>
  <si>
    <t>R&amp;D Expenditure as % of Sales</t>
  </si>
  <si>
    <t>Total R&amp;D Expenditure</t>
  </si>
  <si>
    <t>Capital</t>
  </si>
  <si>
    <t>Revenue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</si>
</sst>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 ;\-0\ "/>
    <numFmt numFmtId="168" formatCode="0.0_ ;\-0.0\ "/>
    <numFmt numFmtId="169" formatCode="0.0"/>
    <numFmt numFmtId="170" formatCode="0.0_);\(0.0\)"/>
    <numFmt numFmtId="171" formatCode="_(* #,##0.0_);_(* \(#,##0.0\);_(* &quot;-&quot;??_);_(@_)"/>
    <numFmt numFmtId="172" formatCode="0_);\(0\)"/>
    <numFmt numFmtId="173" formatCode="0.00_ ;\-0.00\ "/>
    <numFmt numFmtId="174" formatCode="0.0%"/>
  </numFmts>
  <fonts count="11">
    <font>
      <sz val="10"/>
      <name val="Arial"/>
      <family val="0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/>
    </xf>
    <xf numFmtId="167" fontId="3" fillId="0" borderId="2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67" fontId="3" fillId="0" borderId="5" xfId="0" applyNumberFormat="1" applyFont="1" applyFill="1" applyBorder="1" applyAlignment="1" quotePrefix="1">
      <alignment horizontal="center"/>
    </xf>
    <xf numFmtId="167" fontId="3" fillId="0" borderId="4" xfId="0" applyNumberFormat="1" applyFont="1" applyFill="1" applyBorder="1" applyAlignment="1" quotePrefix="1">
      <alignment horizontal="center"/>
    </xf>
    <xf numFmtId="167" fontId="3" fillId="0" borderId="6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167" fontId="3" fillId="0" borderId="9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7" fontId="3" fillId="0" borderId="5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168" fontId="2" fillId="0" borderId="5" xfId="0" applyNumberFormat="1" applyFont="1" applyFill="1" applyBorder="1" applyAlignment="1">
      <alignment horizontal="right"/>
    </xf>
    <xf numFmtId="168" fontId="2" fillId="0" borderId="4" xfId="0" applyNumberFormat="1" applyFont="1" applyFill="1" applyBorder="1" applyAlignment="1">
      <alignment horizontal="right"/>
    </xf>
    <xf numFmtId="168" fontId="2" fillId="0" borderId="6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0" fontId="3" fillId="0" borderId="4" xfId="0" applyNumberFormat="1" applyFont="1" applyFill="1" applyBorder="1" applyAlignment="1">
      <alignment horizontal="right"/>
    </xf>
    <xf numFmtId="170" fontId="3" fillId="0" borderId="6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indent="1"/>
    </xf>
    <xf numFmtId="168" fontId="3" fillId="0" borderId="6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171" fontId="2" fillId="0" borderId="4" xfId="0" applyNumberFormat="1" applyFont="1" applyFill="1" applyBorder="1" applyAlignment="1">
      <alignment horizontal="right"/>
    </xf>
    <xf numFmtId="171" fontId="2" fillId="0" borderId="6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171" fontId="3" fillId="0" borderId="4" xfId="0" applyNumberFormat="1" applyFont="1" applyFill="1" applyBorder="1" applyAlignment="1">
      <alignment horizontal="right"/>
    </xf>
    <xf numFmtId="171" fontId="3" fillId="0" borderId="6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indent="2"/>
    </xf>
    <xf numFmtId="170" fontId="2" fillId="0" borderId="5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70" fontId="2" fillId="0" borderId="9" xfId="0" applyNumberFormat="1" applyFont="1" applyFill="1" applyBorder="1" applyAlignment="1">
      <alignment horizontal="right"/>
    </xf>
    <xf numFmtId="170" fontId="2" fillId="0" borderId="8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168" fontId="2" fillId="0" borderId="7" xfId="0" applyNumberFormat="1" applyFont="1" applyFill="1" applyBorder="1" applyAlignment="1">
      <alignment horizontal="right"/>
    </xf>
    <xf numFmtId="170" fontId="2" fillId="0" borderId="7" xfId="0" applyNumberFormat="1" applyFont="1" applyFill="1" applyBorder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167" fontId="7" fillId="0" borderId="10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0" fillId="0" borderId="4" xfId="0" applyFont="1" applyFill="1" applyBorder="1" applyAlignment="1">
      <alignment/>
    </xf>
    <xf numFmtId="167" fontId="0" fillId="0" borderId="5" xfId="0" applyNumberFormat="1" applyFont="1" applyFill="1" applyBorder="1" applyAlignment="1">
      <alignment horizontal="center"/>
    </xf>
    <xf numFmtId="167" fontId="0" fillId="0" borderId="6" xfId="0" applyNumberFormat="1" applyFont="1" applyFill="1" applyBorder="1" applyAlignment="1">
      <alignment horizontal="center"/>
    </xf>
    <xf numFmtId="167" fontId="7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67" fontId="0" fillId="0" borderId="9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168" fontId="8" fillId="0" borderId="6" xfId="0" applyNumberFormat="1" applyFont="1" applyFill="1" applyBorder="1" applyAlignment="1">
      <alignment horizontal="right"/>
    </xf>
    <xf numFmtId="168" fontId="8" fillId="0" borderId="5" xfId="0" applyNumberFormat="1" applyFont="1" applyFill="1" applyBorder="1" applyAlignment="1">
      <alignment horizontal="right"/>
    </xf>
    <xf numFmtId="168" fontId="9" fillId="0" borderId="6" xfId="0" applyNumberFormat="1" applyFont="1" applyFill="1" applyBorder="1" applyAlignment="1">
      <alignment horizontal="right"/>
    </xf>
    <xf numFmtId="170" fontId="0" fillId="0" borderId="6" xfId="0" applyNumberFormat="1" applyFont="1" applyFill="1" applyBorder="1" applyAlignment="1">
      <alignment horizontal="right"/>
    </xf>
    <xf numFmtId="170" fontId="0" fillId="0" borderId="5" xfId="0" applyNumberFormat="1" applyFont="1" applyFill="1" applyBorder="1" applyAlignment="1">
      <alignment horizontal="right"/>
    </xf>
    <xf numFmtId="168" fontId="7" fillId="0" borderId="6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169" fontId="7" fillId="0" borderId="6" xfId="0" applyNumberFormat="1" applyFont="1" applyFill="1" applyBorder="1" applyAlignment="1">
      <alignment horizontal="right"/>
    </xf>
    <xf numFmtId="170" fontId="8" fillId="0" borderId="6" xfId="0" applyNumberFormat="1" applyFont="1" applyFill="1" applyBorder="1" applyAlignment="1">
      <alignment horizontal="right"/>
    </xf>
    <xf numFmtId="170" fontId="8" fillId="0" borderId="5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left" indent="1"/>
    </xf>
    <xf numFmtId="172" fontId="0" fillId="0" borderId="6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170" fontId="8" fillId="0" borderId="7" xfId="0" applyNumberFormat="1" applyFont="1" applyFill="1" applyBorder="1" applyAlignment="1">
      <alignment horizontal="right"/>
    </xf>
    <xf numFmtId="170" fontId="8" fillId="0" borderId="9" xfId="0" applyNumberFormat="1" applyFont="1" applyFill="1" applyBorder="1" applyAlignment="1" quotePrefix="1">
      <alignment horizontal="right"/>
    </xf>
    <xf numFmtId="170" fontId="9" fillId="0" borderId="7" xfId="0" applyNumberFormat="1" applyFont="1" applyFill="1" applyBorder="1" applyAlignment="1">
      <alignment horizontal="center"/>
    </xf>
    <xf numFmtId="170" fontId="8" fillId="0" borderId="7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 quotePrefix="1">
      <alignment horizontal="right"/>
    </xf>
    <xf numFmtId="170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2" xfId="0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indent="1"/>
    </xf>
    <xf numFmtId="168" fontId="8" fillId="0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68" fontId="0" fillId="0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indent="1"/>
    </xf>
    <xf numFmtId="0" fontId="0" fillId="0" borderId="9" xfId="0" applyFont="1" applyFill="1" applyBorder="1" applyAlignment="1">
      <alignment horizontal="left" indent="1"/>
    </xf>
    <xf numFmtId="168" fontId="0" fillId="0" borderId="7" xfId="0" applyNumberFormat="1" applyFont="1" applyFill="1" applyBorder="1" applyAlignment="1">
      <alignment/>
    </xf>
    <xf numFmtId="168" fontId="7" fillId="0" borderId="7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174" fontId="8" fillId="0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167" fontId="3" fillId="0" borderId="11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0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67" fontId="3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167" fontId="0" fillId="0" borderId="11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0"/>
  <sheetViews>
    <sheetView tabSelected="1" workbookViewId="0" topLeftCell="B1">
      <selection activeCell="B2" sqref="B2:G2"/>
    </sheetView>
  </sheetViews>
  <sheetFormatPr defaultColWidth="9.140625" defaultRowHeight="12.75"/>
  <cols>
    <col min="2" max="2" width="59.7109375" style="0" customWidth="1"/>
    <col min="3" max="3" width="13.7109375" style="0" bestFit="1" customWidth="1"/>
    <col min="4" max="4" width="12.28125" style="0" bestFit="1" customWidth="1"/>
    <col min="5" max="5" width="2.140625" style="0" bestFit="1" customWidth="1"/>
    <col min="6" max="6" width="19.00390625" style="0" customWidth="1"/>
    <col min="7" max="7" width="18.8515625" style="0" customWidth="1"/>
  </cols>
  <sheetData>
    <row r="2" spans="2:7" ht="18">
      <c r="B2" s="120" t="s">
        <v>0</v>
      </c>
      <c r="C2" s="120"/>
      <c r="D2" s="120"/>
      <c r="E2" s="120"/>
      <c r="F2" s="120"/>
      <c r="G2" s="120"/>
    </row>
    <row r="3" ht="12.75">
      <c r="B3" s="1"/>
    </row>
    <row r="4" spans="2:7" ht="15.75">
      <c r="B4" s="121" t="s">
        <v>1</v>
      </c>
      <c r="C4" s="121"/>
      <c r="D4" s="121"/>
      <c r="E4" s="121"/>
      <c r="F4" s="121"/>
      <c r="G4" s="121"/>
    </row>
    <row r="5" spans="2:7" ht="15">
      <c r="B5" s="122" t="s">
        <v>2</v>
      </c>
      <c r="C5" s="122"/>
      <c r="D5" s="122"/>
      <c r="E5" s="122"/>
      <c r="F5" s="122"/>
      <c r="G5" s="122"/>
    </row>
    <row r="6" spans="2:7" ht="15">
      <c r="B6" s="122" t="s">
        <v>3</v>
      </c>
      <c r="C6" s="122"/>
      <c r="D6" s="122"/>
      <c r="E6" s="122"/>
      <c r="F6" s="122"/>
      <c r="G6" s="122"/>
    </row>
    <row r="7" spans="2:7" ht="15">
      <c r="B7" s="3"/>
      <c r="C7" s="4"/>
      <c r="D7" s="4"/>
      <c r="E7" s="4"/>
      <c r="F7" s="4"/>
      <c r="G7" s="4"/>
    </row>
    <row r="8" spans="2:7" ht="15.75">
      <c r="B8" s="121" t="s">
        <v>4</v>
      </c>
      <c r="C8" s="121"/>
      <c r="D8" s="121"/>
      <c r="E8" s="121"/>
      <c r="F8" s="121"/>
      <c r="G8" s="121"/>
    </row>
    <row r="9" spans="2:7" ht="15.75">
      <c r="B9" s="3"/>
      <c r="C9" s="4"/>
      <c r="D9" s="4"/>
      <c r="E9" s="4"/>
      <c r="F9" s="5"/>
      <c r="G9" s="5" t="s">
        <v>5</v>
      </c>
    </row>
    <row r="10" spans="2:7" ht="15">
      <c r="B10" s="3"/>
      <c r="C10" s="4"/>
      <c r="D10" s="4"/>
      <c r="E10" s="4"/>
      <c r="F10" s="4"/>
      <c r="G10" s="4"/>
    </row>
    <row r="11" spans="2:7" ht="15">
      <c r="B11" s="6"/>
      <c r="C11" s="115" t="s">
        <v>6</v>
      </c>
      <c r="D11" s="116"/>
      <c r="E11" s="117"/>
      <c r="F11" s="7" t="s">
        <v>7</v>
      </c>
      <c r="G11" s="8" t="s">
        <v>8</v>
      </c>
    </row>
    <row r="12" spans="2:7" ht="15">
      <c r="B12" s="9"/>
      <c r="C12" s="10" t="s">
        <v>9</v>
      </c>
      <c r="D12" s="11" t="s">
        <v>10</v>
      </c>
      <c r="E12" s="12"/>
      <c r="F12" s="13" t="s">
        <v>11</v>
      </c>
      <c r="G12" s="14" t="s">
        <v>12</v>
      </c>
    </row>
    <row r="13" spans="2:7" ht="15">
      <c r="B13" s="15"/>
      <c r="C13" s="16" t="s">
        <v>13</v>
      </c>
      <c r="D13" s="17" t="str">
        <f>C13</f>
        <v>Unaudited</v>
      </c>
      <c r="E13" s="13"/>
      <c r="F13" s="13" t="s">
        <v>14</v>
      </c>
      <c r="G13" s="13" t="s">
        <v>15</v>
      </c>
    </row>
    <row r="14" spans="2:7" ht="15">
      <c r="B14" s="18"/>
      <c r="C14" s="19"/>
      <c r="D14" s="20"/>
      <c r="E14" s="21"/>
      <c r="F14" s="21"/>
      <c r="G14" s="21"/>
    </row>
    <row r="15" spans="2:7" ht="15.75">
      <c r="B15" s="22" t="s">
        <v>16</v>
      </c>
      <c r="C15" s="23">
        <f>+C16+C19+C20</f>
        <v>3228.7999999999997</v>
      </c>
      <c r="D15" s="24">
        <f>+D16+D19+D20</f>
        <v>2571.9</v>
      </c>
      <c r="E15" s="25"/>
      <c r="F15" s="21"/>
      <c r="G15" s="25">
        <f>+G16+G19+G20</f>
        <v>11239.9</v>
      </c>
    </row>
    <row r="16" spans="2:7" ht="15.75">
      <c r="B16" s="18" t="s">
        <v>17</v>
      </c>
      <c r="C16" s="26">
        <f>+C17+C18</f>
        <v>3192.2</v>
      </c>
      <c r="D16" s="27">
        <f>+D17+D18</f>
        <v>2531.2</v>
      </c>
      <c r="E16" s="28"/>
      <c r="F16" s="25">
        <f>(+C16-D16)/D16*100</f>
        <v>26.114096080910244</v>
      </c>
      <c r="G16" s="28">
        <f>+G17+G18</f>
        <v>11087.9</v>
      </c>
    </row>
    <row r="17" spans="2:7" ht="15">
      <c r="B17" s="29" t="s">
        <v>18</v>
      </c>
      <c r="C17" s="26">
        <f>3192.2-C18</f>
        <v>2567.5</v>
      </c>
      <c r="D17" s="27">
        <f>2531.2-D18</f>
        <v>2092.7</v>
      </c>
      <c r="E17" s="28"/>
      <c r="F17" s="30">
        <f>(+C17-D17)/D17*100</f>
        <v>22.688392985138826</v>
      </c>
      <c r="G17" s="28">
        <f>11087.9-G18</f>
        <v>8911.4</v>
      </c>
    </row>
    <row r="18" spans="2:7" ht="15">
      <c r="B18" s="29" t="s">
        <v>19</v>
      </c>
      <c r="C18" s="26">
        <v>624.7</v>
      </c>
      <c r="D18" s="27">
        <v>438.5</v>
      </c>
      <c r="E18" s="28"/>
      <c r="F18" s="30">
        <f>(+C18-D18)/D18*100</f>
        <v>42.462941847206395</v>
      </c>
      <c r="G18" s="28">
        <v>2176.5</v>
      </c>
    </row>
    <row r="19" spans="2:7" ht="15">
      <c r="B19" s="18" t="s">
        <v>20</v>
      </c>
      <c r="C19" s="26">
        <f>35.7-2.9+7+0.4</f>
        <v>40.2</v>
      </c>
      <c r="D19" s="27">
        <f>24.4+1+1.4+13.9-4.9</f>
        <v>35.8</v>
      </c>
      <c r="E19" s="28"/>
      <c r="F19" s="31">
        <v>25.5</v>
      </c>
      <c r="G19" s="28">
        <f>136.5-7.6+16.5</f>
        <v>145.4</v>
      </c>
    </row>
    <row r="20" spans="2:7" ht="15">
      <c r="B20" s="18" t="s">
        <v>21</v>
      </c>
      <c r="C20" s="26">
        <f>2.9-6.5</f>
        <v>-3.6</v>
      </c>
      <c r="D20" s="27">
        <v>4.9</v>
      </c>
      <c r="E20" s="28"/>
      <c r="F20" s="31"/>
      <c r="G20" s="28">
        <f>7.6-1</f>
        <v>6.6</v>
      </c>
    </row>
    <row r="21" spans="2:7" ht="15">
      <c r="B21" s="18"/>
      <c r="C21" s="26"/>
      <c r="D21" s="27"/>
      <c r="E21" s="28"/>
      <c r="F21" s="31"/>
      <c r="G21" s="28"/>
    </row>
    <row r="22" spans="2:7" ht="15.75">
      <c r="B22" s="22" t="s">
        <v>22</v>
      </c>
      <c r="C22" s="32">
        <f>SUM(C23:C27)</f>
        <v>2174</v>
      </c>
      <c r="D22" s="33">
        <f>SUM(D23:D27)</f>
        <v>1719.6</v>
      </c>
      <c r="E22" s="34"/>
      <c r="F22" s="25">
        <f>(+C22-D22)/D22*100</f>
        <v>26.424749941846947</v>
      </c>
      <c r="G22" s="34">
        <f>SUM(G23:G27)</f>
        <v>7135.799999999999</v>
      </c>
    </row>
    <row r="23" spans="2:7" ht="15" customHeight="1">
      <c r="B23" s="29" t="s">
        <v>23</v>
      </c>
      <c r="C23" s="35">
        <f>2530.7-2439</f>
        <v>91.69999999999982</v>
      </c>
      <c r="D23" s="36">
        <f>1802-1845.2</f>
        <v>-43.200000000000045</v>
      </c>
      <c r="E23" s="37"/>
      <c r="F23" s="31"/>
      <c r="G23" s="37">
        <f>1827.4-2528.9</f>
        <v>-701.5</v>
      </c>
    </row>
    <row r="24" spans="2:7" ht="15" customHeight="1">
      <c r="B24" s="29" t="s">
        <v>24</v>
      </c>
      <c r="C24" s="35">
        <f>987.8-C23</f>
        <v>896.1000000000001</v>
      </c>
      <c r="D24" s="36">
        <f>742.9-D23</f>
        <v>786.1</v>
      </c>
      <c r="E24" s="37"/>
      <c r="F24" s="31"/>
      <c r="G24" s="37">
        <f>2816.9-G23</f>
        <v>3518.4</v>
      </c>
    </row>
    <row r="25" spans="2:7" ht="15">
      <c r="B25" s="29" t="s">
        <v>25</v>
      </c>
      <c r="C25" s="35">
        <v>276.4</v>
      </c>
      <c r="D25" s="36">
        <v>229.8</v>
      </c>
      <c r="E25" s="37"/>
      <c r="F25" s="31"/>
      <c r="G25" s="37">
        <v>967.1</v>
      </c>
    </row>
    <row r="26" spans="2:7" ht="15">
      <c r="B26" s="29" t="s">
        <v>26</v>
      </c>
      <c r="C26" s="35">
        <v>315.6</v>
      </c>
      <c r="D26" s="36">
        <v>263.4</v>
      </c>
      <c r="E26" s="37"/>
      <c r="F26" s="31"/>
      <c r="G26" s="37">
        <v>1191.9</v>
      </c>
    </row>
    <row r="27" spans="2:7" ht="15">
      <c r="B27" s="29" t="s">
        <v>27</v>
      </c>
      <c r="C27" s="35">
        <f>600.7-6.5</f>
        <v>594.2</v>
      </c>
      <c r="D27" s="36">
        <f>483.6-0.1</f>
        <v>483.5</v>
      </c>
      <c r="E27" s="37"/>
      <c r="F27" s="31"/>
      <c r="G27" s="37">
        <f>2160.9-1</f>
        <v>2159.9</v>
      </c>
    </row>
    <row r="28" spans="2:7" ht="15">
      <c r="B28" s="18"/>
      <c r="C28" s="35"/>
      <c r="D28" s="36"/>
      <c r="E28" s="37"/>
      <c r="F28" s="31"/>
      <c r="G28" s="37"/>
    </row>
    <row r="29" spans="2:7" ht="15.75">
      <c r="B29" s="22" t="s">
        <v>28</v>
      </c>
      <c r="C29" s="32">
        <f>+C15-C22</f>
        <v>1054.7999999999997</v>
      </c>
      <c r="D29" s="33">
        <f>+D15-D22</f>
        <v>852.3000000000002</v>
      </c>
      <c r="E29" s="34"/>
      <c r="F29" s="25">
        <f>(+C29-D29)/D29*100</f>
        <v>23.759239704329403</v>
      </c>
      <c r="G29" s="34">
        <f>+G15-G22</f>
        <v>4104.1</v>
      </c>
    </row>
    <row r="30" spans="2:7" ht="15">
      <c r="B30" s="18" t="s">
        <v>29</v>
      </c>
      <c r="C30" s="35">
        <v>79.8</v>
      </c>
      <c r="D30" s="36">
        <v>64.5</v>
      </c>
      <c r="E30" s="37"/>
      <c r="F30" s="31"/>
      <c r="G30" s="37">
        <v>282.4</v>
      </c>
    </row>
    <row r="31" spans="2:7" ht="15.75">
      <c r="B31" s="22" t="s">
        <v>30</v>
      </c>
      <c r="C31" s="32">
        <f>+C29-C30</f>
        <v>974.9999999999998</v>
      </c>
      <c r="D31" s="33">
        <f>+D29-D30</f>
        <v>787.8000000000002</v>
      </c>
      <c r="E31" s="34"/>
      <c r="F31" s="38"/>
      <c r="G31" s="34">
        <f>+G29-G30</f>
        <v>3821.7000000000003</v>
      </c>
    </row>
    <row r="32" spans="2:7" ht="15">
      <c r="B32" s="18"/>
      <c r="C32" s="35"/>
      <c r="D32" s="36"/>
      <c r="E32" s="37"/>
      <c r="F32" s="31"/>
      <c r="G32" s="37"/>
    </row>
    <row r="33" spans="2:7" ht="15">
      <c r="B33" s="18" t="s">
        <v>31</v>
      </c>
      <c r="C33" s="35">
        <v>22.5</v>
      </c>
      <c r="D33" s="36">
        <v>37.1</v>
      </c>
      <c r="E33" s="37"/>
      <c r="F33" s="31"/>
      <c r="G33" s="37">
        <f>105.3-0.1</f>
        <v>105.2</v>
      </c>
    </row>
    <row r="34" spans="2:7" ht="15">
      <c r="B34" s="18" t="s">
        <v>32</v>
      </c>
      <c r="C34" s="35">
        <v>15</v>
      </c>
      <c r="D34" s="36">
        <v>9.1</v>
      </c>
      <c r="E34" s="37"/>
      <c r="F34" s="31"/>
      <c r="G34" s="37">
        <v>60</v>
      </c>
    </row>
    <row r="35" spans="2:7" ht="15">
      <c r="B35" s="18"/>
      <c r="C35" s="35"/>
      <c r="D35" s="36"/>
      <c r="E35" s="37"/>
      <c r="F35" s="31"/>
      <c r="G35" s="37"/>
    </row>
    <row r="36" spans="2:7" ht="15.75">
      <c r="B36" s="22" t="s">
        <v>33</v>
      </c>
      <c r="C36" s="32">
        <f>+C31-C33-C34</f>
        <v>937.4999999999998</v>
      </c>
      <c r="D36" s="33">
        <f>+D31-D33-D34</f>
        <v>741.6000000000001</v>
      </c>
      <c r="E36" s="34"/>
      <c r="F36" s="25">
        <f>(+C36-D36)/D36*100</f>
        <v>26.41585760517794</v>
      </c>
      <c r="G36" s="34">
        <f>+G31-G33-G34</f>
        <v>3656.5000000000005</v>
      </c>
    </row>
    <row r="37" spans="2:7" ht="15.75">
      <c r="B37" s="18"/>
      <c r="C37" s="32"/>
      <c r="D37" s="33"/>
      <c r="E37" s="34"/>
      <c r="F37" s="25"/>
      <c r="G37" s="34"/>
    </row>
    <row r="38" spans="2:7" ht="15.75">
      <c r="B38" s="39" t="s">
        <v>34</v>
      </c>
      <c r="C38" s="35">
        <v>53.5</v>
      </c>
      <c r="D38" s="36">
        <v>104.1</v>
      </c>
      <c r="E38" s="37"/>
      <c r="F38" s="25"/>
      <c r="G38" s="37">
        <v>151.2</v>
      </c>
    </row>
    <row r="39" spans="2:7" ht="15.75">
      <c r="B39" s="22"/>
      <c r="C39" s="32"/>
      <c r="D39" s="33"/>
      <c r="E39" s="34"/>
      <c r="F39" s="25"/>
      <c r="G39" s="34"/>
    </row>
    <row r="40" spans="2:7" ht="15.75">
      <c r="B40" s="22" t="s">
        <v>35</v>
      </c>
      <c r="C40" s="32">
        <f>+C36-C38</f>
        <v>883.9999999999998</v>
      </c>
      <c r="D40" s="33">
        <f>+D36-D38</f>
        <v>637.5000000000001</v>
      </c>
      <c r="E40" s="34"/>
      <c r="F40" s="25">
        <v>38.7</v>
      </c>
      <c r="G40" s="34">
        <v>3505.3</v>
      </c>
    </row>
    <row r="41" spans="2:7" ht="15.75">
      <c r="B41" s="22"/>
      <c r="C41" s="32"/>
      <c r="D41" s="33"/>
      <c r="E41" s="34"/>
      <c r="F41" s="25"/>
      <c r="G41" s="34"/>
    </row>
    <row r="42" spans="2:7" ht="15.75">
      <c r="B42" s="22" t="s">
        <v>36</v>
      </c>
      <c r="C42" s="32"/>
      <c r="D42" s="33"/>
      <c r="E42" s="34"/>
      <c r="F42" s="25"/>
      <c r="G42" s="34"/>
    </row>
    <row r="43" spans="2:7" ht="15">
      <c r="B43" s="40" t="s">
        <v>37</v>
      </c>
      <c r="C43" s="26">
        <v>927.6</v>
      </c>
      <c r="D43" s="27">
        <v>463.8</v>
      </c>
      <c r="E43" s="28"/>
      <c r="F43" s="31"/>
      <c r="G43" s="28">
        <v>463.8</v>
      </c>
    </row>
    <row r="44" spans="2:7" ht="15">
      <c r="B44" s="40" t="s">
        <v>38</v>
      </c>
      <c r="C44" s="26">
        <v>14.3</v>
      </c>
      <c r="D44" s="27">
        <v>157</v>
      </c>
      <c r="E44" s="28"/>
      <c r="F44" s="31"/>
      <c r="G44" s="28">
        <v>154.5</v>
      </c>
    </row>
    <row r="45" spans="2:7" ht="15.75">
      <c r="B45" s="40" t="s">
        <v>39</v>
      </c>
      <c r="C45" s="41">
        <v>22.3</v>
      </c>
      <c r="D45" s="27">
        <v>0</v>
      </c>
      <c r="E45" s="28"/>
      <c r="F45" s="31"/>
      <c r="G45" s="28">
        <v>0</v>
      </c>
    </row>
    <row r="46" spans="2:7" ht="15.75">
      <c r="B46" s="18" t="s">
        <v>40</v>
      </c>
      <c r="C46" s="41"/>
      <c r="D46" s="27"/>
      <c r="E46" s="28"/>
      <c r="F46" s="31"/>
      <c r="G46" s="28">
        <v>7995.5</v>
      </c>
    </row>
    <row r="47" spans="2:7" ht="15">
      <c r="B47" s="18"/>
      <c r="C47" s="26"/>
      <c r="D47" s="27"/>
      <c r="E47" s="28"/>
      <c r="F47" s="31"/>
      <c r="G47" s="28"/>
    </row>
    <row r="48" spans="2:7" ht="15">
      <c r="B48" s="18" t="s">
        <v>41</v>
      </c>
      <c r="C48" s="42">
        <v>185511356</v>
      </c>
      <c r="D48" s="43">
        <f>92879726</f>
        <v>92879726</v>
      </c>
      <c r="E48" s="44"/>
      <c r="F48" s="31"/>
      <c r="G48" s="44">
        <v>92786182</v>
      </c>
    </row>
    <row r="49" spans="2:7" ht="15.75">
      <c r="B49" s="45" t="s">
        <v>42</v>
      </c>
      <c r="C49" s="46">
        <f>(+C40-0.21)*1000000/C48</f>
        <v>4.764074928113834</v>
      </c>
      <c r="D49" s="47">
        <f>(+D40)*1000000/D48</f>
        <v>6.863715338695122</v>
      </c>
      <c r="E49" s="48" t="s">
        <v>43</v>
      </c>
      <c r="F49" s="49">
        <f>(+C49-(D49/2))/(D49/2)*100</f>
        <v>38.81912908758667</v>
      </c>
      <c r="G49" s="50">
        <v>37.7</v>
      </c>
    </row>
    <row r="50" spans="2:8" ht="15.75">
      <c r="B50" s="2"/>
      <c r="C50" s="51"/>
      <c r="D50" s="52"/>
      <c r="E50" s="52"/>
      <c r="F50" s="53"/>
      <c r="G50" s="119"/>
      <c r="H50" s="119"/>
    </row>
    <row r="51" spans="2:7" ht="15.75">
      <c r="B51" s="2" t="s">
        <v>44</v>
      </c>
      <c r="C51" s="4"/>
      <c r="D51" s="3"/>
      <c r="E51" s="3"/>
      <c r="F51" s="4"/>
      <c r="G51" s="3"/>
    </row>
    <row r="52" spans="2:7" ht="15">
      <c r="B52" s="118" t="s">
        <v>45</v>
      </c>
      <c r="C52" s="118"/>
      <c r="D52" s="118"/>
      <c r="E52" s="118"/>
      <c r="F52" s="118"/>
      <c r="G52" s="118"/>
    </row>
    <row r="53" spans="2:7" ht="15">
      <c r="B53" s="3"/>
      <c r="C53" s="54"/>
      <c r="D53" s="4"/>
      <c r="E53" s="4"/>
      <c r="F53" s="4"/>
      <c r="G53" s="4"/>
    </row>
    <row r="54" spans="2:7" ht="15">
      <c r="B54" s="123" t="s">
        <v>46</v>
      </c>
      <c r="C54" s="123"/>
      <c r="D54" s="123"/>
      <c r="E54" s="123"/>
      <c r="F54" s="123"/>
      <c r="G54" s="123"/>
    </row>
    <row r="55" spans="2:7" ht="15">
      <c r="B55" s="3" t="s">
        <v>47</v>
      </c>
      <c r="C55" s="54"/>
      <c r="D55" s="4"/>
      <c r="E55" s="4"/>
      <c r="F55" s="4"/>
      <c r="G55" s="4"/>
    </row>
    <row r="56" spans="2:7" ht="15">
      <c r="B56" s="3"/>
      <c r="C56" s="54"/>
      <c r="D56" s="4"/>
      <c r="E56" s="4"/>
      <c r="F56" s="4"/>
      <c r="G56" s="4"/>
    </row>
    <row r="57" spans="2:7" ht="15">
      <c r="B57" s="123" t="s">
        <v>48</v>
      </c>
      <c r="C57" s="123"/>
      <c r="D57" s="123"/>
      <c r="E57" s="123"/>
      <c r="F57" s="123"/>
      <c r="G57" s="123"/>
    </row>
    <row r="58" spans="2:7" ht="15">
      <c r="B58" s="118" t="s">
        <v>49</v>
      </c>
      <c r="C58" s="118"/>
      <c r="D58" s="118"/>
      <c r="E58" s="118"/>
      <c r="F58" s="118"/>
      <c r="G58" s="118"/>
    </row>
    <row r="59" spans="2:7" ht="15">
      <c r="B59" s="118" t="s">
        <v>50</v>
      </c>
      <c r="C59" s="118"/>
      <c r="D59" s="4"/>
      <c r="E59" s="4"/>
      <c r="F59" s="4"/>
      <c r="G59" s="4"/>
    </row>
    <row r="60" spans="2:7" ht="15">
      <c r="B60" s="3"/>
      <c r="C60" s="4"/>
      <c r="D60" s="4"/>
      <c r="E60" s="4"/>
      <c r="F60" s="4"/>
      <c r="G60" s="4"/>
    </row>
    <row r="61" spans="2:7" ht="15">
      <c r="B61" s="118" t="s">
        <v>51</v>
      </c>
      <c r="C61" s="118"/>
      <c r="D61" s="118"/>
      <c r="E61" s="118"/>
      <c r="F61" s="118"/>
      <c r="G61" s="4"/>
    </row>
    <row r="62" spans="2:7" ht="15">
      <c r="B62" s="3" t="s">
        <v>52</v>
      </c>
      <c r="C62" s="4"/>
      <c r="D62" s="4"/>
      <c r="E62" s="4"/>
      <c r="F62" s="4"/>
      <c r="G62" s="4"/>
    </row>
    <row r="63" spans="2:7" ht="15">
      <c r="B63" s="3"/>
      <c r="C63" s="4"/>
      <c r="D63" s="4"/>
      <c r="E63" s="4"/>
      <c r="F63" s="4"/>
      <c r="G63" s="4"/>
    </row>
    <row r="64" spans="2:7" ht="15">
      <c r="B64" s="3"/>
      <c r="C64" s="4"/>
      <c r="D64" s="4"/>
      <c r="E64" s="4"/>
      <c r="F64" s="4"/>
      <c r="G64" s="4"/>
    </row>
    <row r="65" spans="2:7" ht="15">
      <c r="B65" s="3"/>
      <c r="C65" s="4"/>
      <c r="D65" s="124" t="s">
        <v>53</v>
      </c>
      <c r="E65" s="124"/>
      <c r="F65" s="124"/>
      <c r="G65" s="4"/>
    </row>
    <row r="66" spans="2:7" ht="15">
      <c r="B66" s="3"/>
      <c r="C66" s="4"/>
      <c r="D66" s="4"/>
      <c r="E66" s="4"/>
      <c r="F66" s="4"/>
      <c r="G66" s="4"/>
    </row>
    <row r="67" spans="2:7" ht="15">
      <c r="B67" s="3"/>
      <c r="C67" s="4"/>
      <c r="D67" s="4"/>
      <c r="E67" s="4"/>
      <c r="F67" s="4"/>
      <c r="G67" s="4"/>
    </row>
    <row r="68" spans="2:7" ht="15">
      <c r="B68" s="3"/>
      <c r="C68" s="4"/>
      <c r="D68" s="4"/>
      <c r="E68" s="4"/>
      <c r="F68" s="4"/>
      <c r="G68" s="4"/>
    </row>
    <row r="69" spans="2:7" ht="15.75">
      <c r="B69" s="3"/>
      <c r="C69" s="4"/>
      <c r="D69" s="125" t="s">
        <v>54</v>
      </c>
      <c r="E69" s="125"/>
      <c r="F69" s="125"/>
      <c r="G69" s="4"/>
    </row>
    <row r="70" spans="2:7" ht="15.75">
      <c r="B70" s="2" t="s">
        <v>55</v>
      </c>
      <c r="C70" s="4"/>
      <c r="D70" s="61" t="s">
        <v>56</v>
      </c>
      <c r="E70" s="61"/>
      <c r="F70" s="61"/>
      <c r="G70" s="61"/>
    </row>
  </sheetData>
  <mergeCells count="16">
    <mergeCell ref="B61:F61"/>
    <mergeCell ref="D65:F65"/>
    <mergeCell ref="D69:F69"/>
    <mergeCell ref="D70:G70"/>
    <mergeCell ref="B54:G54"/>
    <mergeCell ref="B57:G57"/>
    <mergeCell ref="B58:G58"/>
    <mergeCell ref="B59:C59"/>
    <mergeCell ref="C11:E11"/>
    <mergeCell ref="B52:G52"/>
    <mergeCell ref="G50:H50"/>
    <mergeCell ref="B2:G2"/>
    <mergeCell ref="B4:G4"/>
    <mergeCell ref="B5:G5"/>
    <mergeCell ref="B6:G6"/>
    <mergeCell ref="B8:G8"/>
  </mergeCells>
  <printOptions/>
  <pageMargins left="0.75" right="0.75" top="1" bottom="1" header="0.5" footer="0.5"/>
  <pageSetup horizontalDpi="1200" verticalDpi="12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86"/>
  <sheetViews>
    <sheetView zoomScale="85" zoomScaleNormal="85" workbookViewId="0" topLeftCell="A1">
      <selection activeCell="B2" sqref="B2:E2"/>
    </sheetView>
  </sheetViews>
  <sheetFormatPr defaultColWidth="9.140625" defaultRowHeight="12.75"/>
  <cols>
    <col min="2" max="2" width="49.00390625" style="0" bestFit="1" customWidth="1"/>
    <col min="3" max="3" width="12.421875" style="0" customWidth="1"/>
    <col min="4" max="4" width="17.28125" style="0" customWidth="1"/>
    <col min="5" max="5" width="18.7109375" style="0" customWidth="1"/>
    <col min="6" max="6" width="12.28125" style="0" bestFit="1" customWidth="1"/>
  </cols>
  <sheetData>
    <row r="2" spans="2:5" ht="18">
      <c r="B2" s="120" t="s">
        <v>57</v>
      </c>
      <c r="C2" s="120"/>
      <c r="D2" s="120"/>
      <c r="E2" s="120"/>
    </row>
    <row r="3" ht="12.75">
      <c r="B3" s="1"/>
    </row>
    <row r="4" spans="2:6" ht="18">
      <c r="B4" s="132" t="s">
        <v>58</v>
      </c>
      <c r="C4" s="132"/>
      <c r="D4" s="132"/>
      <c r="E4" s="132"/>
      <c r="F4" s="132"/>
    </row>
    <row r="5" spans="2:6" ht="14.25">
      <c r="B5" s="133" t="s">
        <v>2</v>
      </c>
      <c r="C5" s="133"/>
      <c r="D5" s="133"/>
      <c r="E5" s="133"/>
      <c r="F5" s="133"/>
    </row>
    <row r="6" spans="2:6" ht="14.25">
      <c r="B6" s="133" t="s">
        <v>3</v>
      </c>
      <c r="C6" s="133"/>
      <c r="D6" s="133"/>
      <c r="E6" s="133"/>
      <c r="F6" s="133"/>
    </row>
    <row r="7" spans="2:6" ht="15.75">
      <c r="B7" s="121" t="s">
        <v>59</v>
      </c>
      <c r="C7" s="121"/>
      <c r="D7" s="121"/>
      <c r="E7" s="121"/>
      <c r="F7" s="121"/>
    </row>
    <row r="8" spans="2:6" ht="14.25">
      <c r="B8" s="55"/>
      <c r="C8" s="56"/>
      <c r="D8" s="56"/>
      <c r="E8" s="56"/>
      <c r="F8" s="57" t="s">
        <v>60</v>
      </c>
    </row>
    <row r="9" spans="2:6" ht="12.75">
      <c r="B9" s="58"/>
      <c r="C9" s="130" t="s">
        <v>61</v>
      </c>
      <c r="D9" s="131"/>
      <c r="E9" s="59" t="s">
        <v>7</v>
      </c>
      <c r="F9" s="60" t="s">
        <v>8</v>
      </c>
    </row>
    <row r="10" spans="2:6" ht="12.75">
      <c r="B10" s="63"/>
      <c r="C10" s="64" t="s">
        <v>9</v>
      </c>
      <c r="D10" s="65" t="s">
        <v>10</v>
      </c>
      <c r="E10" s="66" t="s">
        <v>11</v>
      </c>
      <c r="F10" s="65" t="s">
        <v>12</v>
      </c>
    </row>
    <row r="11" spans="2:6" ht="12.75">
      <c r="B11" s="67"/>
      <c r="C11" s="68" t="s">
        <v>62</v>
      </c>
      <c r="D11" s="68" t="s">
        <v>62</v>
      </c>
      <c r="E11" s="66" t="s">
        <v>14</v>
      </c>
      <c r="F11" s="69" t="s">
        <v>15</v>
      </c>
    </row>
    <row r="12" spans="2:6" ht="12.75">
      <c r="B12" s="70" t="s">
        <v>16</v>
      </c>
      <c r="C12" s="71">
        <v>3233.2</v>
      </c>
      <c r="D12" s="72">
        <v>2163.9</v>
      </c>
      <c r="E12" s="73">
        <v>49.415407366329326</v>
      </c>
      <c r="F12" s="71">
        <v>10552.7</v>
      </c>
    </row>
    <row r="13" spans="2:6" ht="12.75">
      <c r="B13" s="63" t="s">
        <v>17</v>
      </c>
      <c r="C13" s="74">
        <v>2698.3</v>
      </c>
      <c r="D13" s="75">
        <v>2073.6</v>
      </c>
      <c r="E13" s="76">
        <v>30.126350308641992</v>
      </c>
      <c r="F13" s="74">
        <v>9347.4</v>
      </c>
    </row>
    <row r="14" spans="2:6" ht="12.75">
      <c r="B14" s="77" t="s">
        <v>18</v>
      </c>
      <c r="C14" s="74">
        <v>2073.6</v>
      </c>
      <c r="D14" s="75">
        <v>1635.1</v>
      </c>
      <c r="E14" s="76">
        <v>26.817931624977092</v>
      </c>
      <c r="F14" s="74">
        <v>7170.9</v>
      </c>
    </row>
    <row r="15" spans="2:6" ht="12.75">
      <c r="B15" s="77" t="s">
        <v>19</v>
      </c>
      <c r="C15" s="74">
        <v>624.7</v>
      </c>
      <c r="D15" s="75">
        <v>438.5</v>
      </c>
      <c r="E15" s="76">
        <v>42.46294184720639</v>
      </c>
      <c r="F15" s="74">
        <v>2176.5</v>
      </c>
    </row>
    <row r="16" spans="2:6" ht="12.75">
      <c r="B16" s="77" t="s">
        <v>63</v>
      </c>
      <c r="C16" s="74">
        <v>491.7</v>
      </c>
      <c r="D16" s="75">
        <v>42.4</v>
      </c>
      <c r="E16" s="76"/>
      <c r="F16" s="74">
        <v>1005.7</v>
      </c>
    </row>
    <row r="17" spans="2:6" ht="12.75">
      <c r="B17" s="63" t="s">
        <v>20</v>
      </c>
      <c r="C17" s="74">
        <v>33.1</v>
      </c>
      <c r="D17" s="75">
        <v>18.7</v>
      </c>
      <c r="E17" s="78"/>
      <c r="F17" s="74">
        <v>140</v>
      </c>
    </row>
    <row r="18" spans="2:6" ht="12.75">
      <c r="B18" s="63" t="s">
        <v>64</v>
      </c>
      <c r="C18" s="74">
        <v>10.1</v>
      </c>
      <c r="D18" s="75">
        <v>29.2</v>
      </c>
      <c r="E18" s="78"/>
      <c r="F18" s="74">
        <v>59.6</v>
      </c>
    </row>
    <row r="19" spans="2:6" ht="12.75">
      <c r="B19" s="70" t="s">
        <v>22</v>
      </c>
      <c r="C19" s="79">
        <v>2379.9</v>
      </c>
      <c r="D19" s="80">
        <v>1518.1</v>
      </c>
      <c r="E19" s="73">
        <v>56.76832883209276</v>
      </c>
      <c r="F19" s="79">
        <v>7371.1</v>
      </c>
    </row>
    <row r="20" spans="2:6" ht="12.75">
      <c r="B20" s="77" t="s">
        <v>65</v>
      </c>
      <c r="C20" s="74">
        <v>30.4</v>
      </c>
      <c r="D20" s="75">
        <v>43.9</v>
      </c>
      <c r="E20" s="78"/>
      <c r="F20" s="74">
        <v>-165.9</v>
      </c>
    </row>
    <row r="21" spans="2:6" ht="12.75">
      <c r="B21" s="77" t="s">
        <v>66</v>
      </c>
      <c r="C21" s="74">
        <v>1510.4</v>
      </c>
      <c r="D21" s="75">
        <v>728</v>
      </c>
      <c r="E21" s="78"/>
      <c r="F21" s="74">
        <v>4400.6</v>
      </c>
    </row>
    <row r="22" spans="2:6" ht="12.75">
      <c r="B22" s="77" t="s">
        <v>67</v>
      </c>
      <c r="C22" s="74">
        <v>161.3</v>
      </c>
      <c r="D22" s="75">
        <v>132.7</v>
      </c>
      <c r="E22" s="78"/>
      <c r="F22" s="74">
        <v>563.9</v>
      </c>
    </row>
    <row r="23" spans="2:6" ht="12.75">
      <c r="B23" s="77" t="s">
        <v>68</v>
      </c>
      <c r="C23" s="74">
        <v>211.8</v>
      </c>
      <c r="D23" s="75">
        <v>242.6</v>
      </c>
      <c r="E23" s="78"/>
      <c r="F23" s="74">
        <v>879</v>
      </c>
    </row>
    <row r="24" spans="2:6" ht="12.75">
      <c r="B24" s="77" t="s">
        <v>69</v>
      </c>
      <c r="C24" s="74">
        <v>147.8</v>
      </c>
      <c r="D24" s="75">
        <v>90.8</v>
      </c>
      <c r="E24" s="78"/>
      <c r="F24" s="74">
        <v>478.5</v>
      </c>
    </row>
    <row r="25" spans="2:6" ht="12.75">
      <c r="B25" s="77" t="s">
        <v>70</v>
      </c>
      <c r="C25" s="74">
        <v>318.2</v>
      </c>
      <c r="D25" s="75">
        <v>280.1</v>
      </c>
      <c r="E25" s="78"/>
      <c r="F25" s="74">
        <v>1215</v>
      </c>
    </row>
    <row r="26" spans="2:6" ht="12.75">
      <c r="B26" s="70" t="s">
        <v>28</v>
      </c>
      <c r="C26" s="79">
        <v>853.3</v>
      </c>
      <c r="D26" s="80">
        <v>645.8</v>
      </c>
      <c r="E26" s="73">
        <v>32.13069061628989</v>
      </c>
      <c r="F26" s="79">
        <v>3181.6</v>
      </c>
    </row>
    <row r="27" spans="2:6" ht="12.75">
      <c r="B27" s="63" t="s">
        <v>29</v>
      </c>
      <c r="C27" s="74">
        <v>65.2</v>
      </c>
      <c r="D27" s="75">
        <v>52.7</v>
      </c>
      <c r="E27" s="78"/>
      <c r="F27" s="74">
        <v>232.1</v>
      </c>
    </row>
    <row r="28" spans="2:6" ht="12.75">
      <c r="B28" s="70" t="s">
        <v>30</v>
      </c>
      <c r="C28" s="79">
        <v>788.1</v>
      </c>
      <c r="D28" s="80">
        <v>593.1</v>
      </c>
      <c r="E28" s="78"/>
      <c r="F28" s="79">
        <v>2949.5</v>
      </c>
    </row>
    <row r="29" spans="2:6" ht="12.75">
      <c r="B29" s="63" t="s">
        <v>31</v>
      </c>
      <c r="C29" s="74">
        <v>22.5</v>
      </c>
      <c r="D29" s="75">
        <v>37.1</v>
      </c>
      <c r="E29" s="78"/>
      <c r="F29" s="74">
        <v>85.3</v>
      </c>
    </row>
    <row r="30" spans="2:6" ht="12.75">
      <c r="B30" s="63" t="s">
        <v>32</v>
      </c>
      <c r="C30" s="74">
        <v>15</v>
      </c>
      <c r="D30" s="75">
        <v>9.1</v>
      </c>
      <c r="E30" s="78"/>
      <c r="F30" s="74">
        <v>60</v>
      </c>
    </row>
    <row r="31" spans="2:6" ht="12.75">
      <c r="B31" s="70" t="s">
        <v>33</v>
      </c>
      <c r="C31" s="79">
        <v>750.6</v>
      </c>
      <c r="D31" s="80">
        <v>546.9</v>
      </c>
      <c r="E31" s="73">
        <v>37.246297312122906</v>
      </c>
      <c r="F31" s="79">
        <v>2804.2</v>
      </c>
    </row>
    <row r="32" spans="2:6" ht="12.75">
      <c r="B32" s="63" t="s">
        <v>36</v>
      </c>
      <c r="C32" s="79"/>
      <c r="D32" s="80"/>
      <c r="E32" s="73"/>
      <c r="F32" s="79"/>
    </row>
    <row r="33" spans="2:6" ht="12.75">
      <c r="B33" s="81" t="s">
        <v>37</v>
      </c>
      <c r="C33" s="74">
        <v>927.6</v>
      </c>
      <c r="D33" s="75">
        <v>463.8</v>
      </c>
      <c r="E33" s="78"/>
      <c r="F33" s="74">
        <v>463.8</v>
      </c>
    </row>
    <row r="34" spans="2:6" ht="12.75">
      <c r="B34" s="81" t="s">
        <v>38</v>
      </c>
      <c r="C34" s="74">
        <v>14.3</v>
      </c>
      <c r="D34" s="75">
        <v>157</v>
      </c>
      <c r="E34" s="78"/>
      <c r="F34" s="74">
        <v>154.5</v>
      </c>
    </row>
    <row r="35" spans="2:6" ht="12.75">
      <c r="B35" s="63" t="s">
        <v>40</v>
      </c>
      <c r="C35" s="74">
        <v>0</v>
      </c>
      <c r="D35" s="75">
        <v>0</v>
      </c>
      <c r="E35" s="78"/>
      <c r="F35" s="74">
        <v>8432.4</v>
      </c>
    </row>
    <row r="36" spans="2:6" ht="12.75">
      <c r="B36" s="63" t="s">
        <v>41</v>
      </c>
      <c r="C36" s="82">
        <v>185511356</v>
      </c>
      <c r="D36" s="83">
        <v>92879726</v>
      </c>
      <c r="E36" s="78"/>
      <c r="F36" s="82">
        <v>92786182</v>
      </c>
    </row>
    <row r="37" spans="2:6" ht="12.75">
      <c r="B37" s="84" t="s">
        <v>71</v>
      </c>
      <c r="C37" s="85">
        <v>4</v>
      </c>
      <c r="D37" s="86" t="s">
        <v>72</v>
      </c>
      <c r="E37" s="87">
        <v>35.6</v>
      </c>
      <c r="F37" s="88" t="s">
        <v>73</v>
      </c>
    </row>
    <row r="38" spans="2:6" ht="12.75">
      <c r="B38" s="89"/>
      <c r="C38" s="90"/>
      <c r="D38" s="91"/>
      <c r="E38" s="92"/>
      <c r="F38" s="91"/>
    </row>
    <row r="39" spans="2:6" ht="12.75">
      <c r="B39" s="93" t="s">
        <v>74</v>
      </c>
      <c r="C39" s="56"/>
      <c r="D39" s="56"/>
      <c r="E39" s="56"/>
      <c r="F39" s="56"/>
    </row>
    <row r="40" spans="2:6" ht="12.75">
      <c r="B40" s="126" t="s">
        <v>75</v>
      </c>
      <c r="C40" s="126"/>
      <c r="D40" s="126"/>
      <c r="E40" s="126"/>
      <c r="F40" s="126"/>
    </row>
    <row r="41" spans="2:6" ht="12.75">
      <c r="B41" s="126" t="s">
        <v>76</v>
      </c>
      <c r="C41" s="126"/>
      <c r="D41" s="126"/>
      <c r="E41" s="56"/>
      <c r="F41" s="56"/>
    </row>
    <row r="42" spans="2:6" ht="12.75">
      <c r="B42" s="129" t="s">
        <v>77</v>
      </c>
      <c r="C42" s="129"/>
      <c r="D42" s="129"/>
      <c r="E42" s="129"/>
      <c r="F42" s="129"/>
    </row>
    <row r="43" spans="2:6" ht="12.75">
      <c r="B43" s="126" t="s">
        <v>78</v>
      </c>
      <c r="C43" s="126"/>
      <c r="D43" s="126"/>
      <c r="E43" s="56"/>
      <c r="F43" s="56"/>
    </row>
    <row r="44" spans="2:6" ht="12.75">
      <c r="B44" s="126" t="s">
        <v>79</v>
      </c>
      <c r="C44" s="126"/>
      <c r="D44" s="126"/>
      <c r="E44" s="126"/>
      <c r="F44" s="126"/>
    </row>
    <row r="45" spans="2:6" ht="12.75">
      <c r="B45" s="126" t="s">
        <v>80</v>
      </c>
      <c r="C45" s="126"/>
      <c r="D45" s="126"/>
      <c r="E45" s="126"/>
      <c r="F45" s="126"/>
    </row>
    <row r="46" spans="2:6" ht="12.75">
      <c r="B46" s="94" t="s">
        <v>81</v>
      </c>
      <c r="C46" s="56"/>
      <c r="D46" s="56"/>
      <c r="E46" s="56"/>
      <c r="F46" s="56"/>
    </row>
    <row r="47" spans="2:6" ht="12.75">
      <c r="B47" s="126" t="s">
        <v>82</v>
      </c>
      <c r="C47" s="126"/>
      <c r="D47" s="126"/>
      <c r="E47" s="126"/>
      <c r="F47" s="126"/>
    </row>
    <row r="48" spans="2:6" ht="12.75">
      <c r="B48" s="126" t="s">
        <v>83</v>
      </c>
      <c r="C48" s="126"/>
      <c r="D48" s="94"/>
      <c r="E48" s="94"/>
      <c r="F48" s="94"/>
    </row>
    <row r="49" spans="2:6" ht="12.75">
      <c r="B49" s="126" t="s">
        <v>84</v>
      </c>
      <c r="C49" s="126"/>
      <c r="D49" s="126"/>
      <c r="E49" s="126"/>
      <c r="F49" s="126"/>
    </row>
    <row r="50" spans="2:6" ht="12.75">
      <c r="B50" s="126" t="s">
        <v>85</v>
      </c>
      <c r="C50" s="126"/>
      <c r="D50" s="126"/>
      <c r="E50" s="126"/>
      <c r="F50" s="94"/>
    </row>
    <row r="51" spans="2:6" ht="12.75">
      <c r="B51" s="126" t="s">
        <v>86</v>
      </c>
      <c r="C51" s="126"/>
      <c r="D51" s="94"/>
      <c r="E51" s="94"/>
      <c r="F51" s="94"/>
    </row>
    <row r="52" spans="2:6" ht="12.75">
      <c r="B52" s="126" t="s">
        <v>87</v>
      </c>
      <c r="C52" s="126"/>
      <c r="D52" s="126"/>
      <c r="E52" s="126"/>
      <c r="F52" s="126"/>
    </row>
    <row r="53" spans="2:6" ht="12.75">
      <c r="B53" s="126" t="s">
        <v>88</v>
      </c>
      <c r="C53" s="126"/>
      <c r="D53" s="126"/>
      <c r="E53" s="126"/>
      <c r="F53" s="126"/>
    </row>
    <row r="54" spans="2:6" ht="12.75">
      <c r="B54" s="94" t="s">
        <v>89</v>
      </c>
      <c r="C54" s="56"/>
      <c r="D54" s="56"/>
      <c r="E54" s="56"/>
      <c r="F54" s="56"/>
    </row>
    <row r="55" spans="2:6" ht="12.75">
      <c r="B55" s="126" t="s">
        <v>90</v>
      </c>
      <c r="C55" s="126"/>
      <c r="D55" s="126"/>
      <c r="E55" s="126"/>
      <c r="F55" s="126"/>
    </row>
    <row r="56" spans="2:6" ht="12.75">
      <c r="B56" s="95" t="s">
        <v>91</v>
      </c>
      <c r="C56" s="56"/>
      <c r="D56" s="96"/>
      <c r="E56" s="96"/>
      <c r="F56" s="96"/>
    </row>
    <row r="57" spans="2:6" ht="12.75">
      <c r="B57" s="126" t="s">
        <v>92</v>
      </c>
      <c r="C57" s="126"/>
      <c r="D57" s="126"/>
      <c r="E57" s="126"/>
      <c r="F57" s="56"/>
    </row>
    <row r="58" spans="2:6" ht="12.75">
      <c r="B58" s="94" t="s">
        <v>52</v>
      </c>
      <c r="C58" s="56"/>
      <c r="D58" s="56"/>
      <c r="E58" s="56"/>
      <c r="F58" s="56"/>
    </row>
    <row r="59" spans="2:6" ht="12.75">
      <c r="B59" s="126" t="s">
        <v>93</v>
      </c>
      <c r="C59" s="126"/>
      <c r="D59" s="126"/>
      <c r="E59" s="56"/>
      <c r="F59" s="56"/>
    </row>
    <row r="60" spans="2:6" ht="12.75">
      <c r="B60" s="94"/>
      <c r="C60" s="56"/>
      <c r="D60" s="127" t="s">
        <v>94</v>
      </c>
      <c r="E60" s="127"/>
      <c r="F60" s="97"/>
    </row>
    <row r="61" spans="2:6" ht="12.75">
      <c r="B61" s="94"/>
      <c r="C61" s="56"/>
      <c r="D61" s="97"/>
      <c r="E61" s="56"/>
      <c r="F61" s="97"/>
    </row>
    <row r="62" spans="2:6" ht="12.75">
      <c r="B62" s="96"/>
      <c r="C62" s="56"/>
      <c r="D62" s="56"/>
      <c r="E62" s="56"/>
      <c r="F62" s="56"/>
    </row>
    <row r="63" spans="2:6" ht="12.75">
      <c r="B63" s="96"/>
      <c r="C63" s="56"/>
      <c r="D63" s="128" t="s">
        <v>54</v>
      </c>
      <c r="E63" s="128"/>
      <c r="F63" s="98"/>
    </row>
    <row r="64" spans="2:6" ht="12.75">
      <c r="B64" s="93" t="s">
        <v>95</v>
      </c>
      <c r="C64" s="56"/>
      <c r="D64" s="62" t="s">
        <v>96</v>
      </c>
      <c r="E64" s="62"/>
      <c r="F64" s="62"/>
    </row>
    <row r="65" spans="2:6" ht="12.75">
      <c r="B65" s="93"/>
      <c r="C65" s="56"/>
      <c r="D65" s="99"/>
      <c r="E65" s="56"/>
      <c r="F65" s="99"/>
    </row>
    <row r="66" spans="2:6" ht="12.75">
      <c r="B66" s="93"/>
      <c r="C66" s="56"/>
      <c r="D66" s="99"/>
      <c r="E66" s="56"/>
      <c r="F66" s="99"/>
    </row>
    <row r="67" spans="2:6" ht="12.75">
      <c r="B67" s="100" t="s">
        <v>97</v>
      </c>
      <c r="C67" s="101">
        <v>2698.3</v>
      </c>
      <c r="D67" s="101">
        <v>2073.6</v>
      </c>
      <c r="E67" s="102">
        <v>30.126350308641992</v>
      </c>
      <c r="F67" s="101">
        <v>9347.4</v>
      </c>
    </row>
    <row r="68" spans="2:6" ht="12.75">
      <c r="B68" s="103" t="s">
        <v>98</v>
      </c>
      <c r="C68" s="104">
        <v>2073.6</v>
      </c>
      <c r="D68" s="104">
        <v>1635.1</v>
      </c>
      <c r="E68" s="73">
        <v>26.817931624977092</v>
      </c>
      <c r="F68" s="104">
        <v>7170.9</v>
      </c>
    </row>
    <row r="69" spans="2:6" ht="12.75">
      <c r="B69" s="105" t="s">
        <v>99</v>
      </c>
      <c r="C69" s="106">
        <v>1686.3</v>
      </c>
      <c r="D69" s="106">
        <v>1288</v>
      </c>
      <c r="E69" s="76">
        <v>30.923913043478258</v>
      </c>
      <c r="F69" s="106">
        <v>5642.4</v>
      </c>
    </row>
    <row r="70" spans="2:6" ht="12.75">
      <c r="B70" s="105" t="s">
        <v>100</v>
      </c>
      <c r="C70" s="106">
        <v>376.5</v>
      </c>
      <c r="D70" s="106">
        <v>347.1</v>
      </c>
      <c r="E70" s="76">
        <v>8.470181503889362</v>
      </c>
      <c r="F70" s="106">
        <v>1505.7</v>
      </c>
    </row>
    <row r="71" spans="2:6" ht="12.75">
      <c r="B71" s="105" t="s">
        <v>101</v>
      </c>
      <c r="C71" s="106">
        <v>10.8</v>
      </c>
      <c r="D71" s="106">
        <v>0</v>
      </c>
      <c r="E71" s="73"/>
      <c r="F71" s="106">
        <v>22.8</v>
      </c>
    </row>
    <row r="72" spans="2:6" ht="12.75">
      <c r="B72" s="103" t="s">
        <v>102</v>
      </c>
      <c r="C72" s="104">
        <v>624.7</v>
      </c>
      <c r="D72" s="104">
        <v>438.5</v>
      </c>
      <c r="E72" s="73">
        <v>42.46294184720639</v>
      </c>
      <c r="F72" s="104">
        <v>2176.5</v>
      </c>
    </row>
    <row r="73" spans="2:6" ht="12.75">
      <c r="B73" s="105" t="s">
        <v>99</v>
      </c>
      <c r="C73" s="106">
        <v>155.2</v>
      </c>
      <c r="D73" s="106">
        <v>111.7</v>
      </c>
      <c r="E73" s="76">
        <v>38.943598925693806</v>
      </c>
      <c r="F73" s="106">
        <v>609.1</v>
      </c>
    </row>
    <row r="74" spans="2:6" ht="12.75">
      <c r="B74" s="105" t="s">
        <v>100</v>
      </c>
      <c r="C74" s="106">
        <v>462.9</v>
      </c>
      <c r="D74" s="106">
        <v>318.4</v>
      </c>
      <c r="E74" s="76">
        <v>45.38316582914573</v>
      </c>
      <c r="F74" s="106">
        <v>1533.2</v>
      </c>
    </row>
    <row r="75" spans="2:6" ht="12.75">
      <c r="B75" s="105" t="s">
        <v>101</v>
      </c>
      <c r="C75" s="106">
        <v>6.6</v>
      </c>
      <c r="D75" s="106">
        <v>8.4</v>
      </c>
      <c r="E75" s="76"/>
      <c r="F75" s="106">
        <v>34.2</v>
      </c>
    </row>
    <row r="76" spans="2:6" ht="12.75">
      <c r="B76" s="100" t="s">
        <v>103</v>
      </c>
      <c r="C76" s="101">
        <v>2698.3</v>
      </c>
      <c r="D76" s="101">
        <v>2073.6</v>
      </c>
      <c r="E76" s="102">
        <v>30.126350308641992</v>
      </c>
      <c r="F76" s="101">
        <v>9347.4</v>
      </c>
    </row>
    <row r="77" spans="2:6" ht="12.75">
      <c r="B77" s="107" t="s">
        <v>104</v>
      </c>
      <c r="C77" s="106">
        <v>1841.5</v>
      </c>
      <c r="D77" s="106">
        <v>1399.7</v>
      </c>
      <c r="E77" s="76">
        <v>31.56390655140387</v>
      </c>
      <c r="F77" s="106">
        <v>6251.5</v>
      </c>
    </row>
    <row r="78" spans="2:6" ht="12.75">
      <c r="B78" s="107" t="s">
        <v>105</v>
      </c>
      <c r="C78" s="106">
        <v>839.4</v>
      </c>
      <c r="D78" s="106">
        <v>665.5</v>
      </c>
      <c r="E78" s="76">
        <v>26.13072877535687</v>
      </c>
      <c r="F78" s="106">
        <v>3038.9</v>
      </c>
    </row>
    <row r="79" spans="2:6" ht="12.75">
      <c r="B79" s="108" t="s">
        <v>106</v>
      </c>
      <c r="C79" s="109">
        <v>17.4</v>
      </c>
      <c r="D79" s="109">
        <v>8.4</v>
      </c>
      <c r="E79" s="110"/>
      <c r="F79" s="109">
        <v>57</v>
      </c>
    </row>
    <row r="80" spans="2:6" ht="12.75">
      <c r="B80" s="111" t="s">
        <v>64</v>
      </c>
      <c r="C80" s="104">
        <v>10.1</v>
      </c>
      <c r="D80" s="104">
        <v>29.2</v>
      </c>
      <c r="E80" s="76">
        <v>-65.41095890410958</v>
      </c>
      <c r="F80" s="104">
        <v>59.6</v>
      </c>
    </row>
    <row r="81" spans="2:6" ht="12.75">
      <c r="B81" s="107" t="s">
        <v>107</v>
      </c>
      <c r="C81" s="106">
        <v>25.6</v>
      </c>
      <c r="D81" s="106">
        <v>31.1</v>
      </c>
      <c r="E81" s="76">
        <v>-17.684887459807072</v>
      </c>
      <c r="F81" s="106">
        <v>91.7</v>
      </c>
    </row>
    <row r="82" spans="2:6" ht="12.75">
      <c r="B82" s="108" t="s">
        <v>108</v>
      </c>
      <c r="C82" s="109">
        <v>15.5</v>
      </c>
      <c r="D82" s="109">
        <v>1.9</v>
      </c>
      <c r="E82" s="110">
        <v>715.7894736842105</v>
      </c>
      <c r="F82" s="109">
        <v>32.1</v>
      </c>
    </row>
    <row r="83" spans="2:6" ht="12.75">
      <c r="B83" s="112" t="s">
        <v>109</v>
      </c>
      <c r="C83" s="113">
        <v>0.06852462661675869</v>
      </c>
      <c r="D83" s="113">
        <v>0.12649498456790126</v>
      </c>
      <c r="E83" s="76"/>
      <c r="F83" s="113">
        <v>0.11519780901641098</v>
      </c>
    </row>
    <row r="84" spans="2:6" ht="12.75">
      <c r="B84" s="114" t="s">
        <v>110</v>
      </c>
      <c r="C84" s="106">
        <v>184.9</v>
      </c>
      <c r="D84" s="106">
        <v>262.3</v>
      </c>
      <c r="E84" s="76">
        <v>-29.508196721311485</v>
      </c>
      <c r="F84" s="106">
        <v>1076.8</v>
      </c>
    </row>
    <row r="85" spans="2:6" ht="12.75">
      <c r="B85" s="107" t="s">
        <v>111</v>
      </c>
      <c r="C85" s="106">
        <v>37.1</v>
      </c>
      <c r="D85" s="106">
        <v>171.5</v>
      </c>
      <c r="E85" s="76">
        <v>-78.36734693877551</v>
      </c>
      <c r="F85" s="106">
        <v>598.3</v>
      </c>
    </row>
    <row r="86" spans="2:6" ht="12.75">
      <c r="B86" s="108" t="s">
        <v>112</v>
      </c>
      <c r="C86" s="109">
        <v>147.8</v>
      </c>
      <c r="D86" s="109">
        <v>90.8</v>
      </c>
      <c r="E86" s="110">
        <v>62.77533039647576</v>
      </c>
      <c r="F86" s="109">
        <v>478.5</v>
      </c>
    </row>
  </sheetData>
  <mergeCells count="25">
    <mergeCell ref="B2:E2"/>
    <mergeCell ref="B4:F4"/>
    <mergeCell ref="B5:F5"/>
    <mergeCell ref="B6:F6"/>
    <mergeCell ref="B7:F7"/>
    <mergeCell ref="C9:D9"/>
    <mergeCell ref="B40:F40"/>
    <mergeCell ref="B41:D41"/>
    <mergeCell ref="B42:F42"/>
    <mergeCell ref="B43:D43"/>
    <mergeCell ref="B44:F44"/>
    <mergeCell ref="B45:F45"/>
    <mergeCell ref="B47:F47"/>
    <mergeCell ref="B48:C48"/>
    <mergeCell ref="B49:F49"/>
    <mergeCell ref="B50:E50"/>
    <mergeCell ref="B51:C51"/>
    <mergeCell ref="B52:F52"/>
    <mergeCell ref="B53:F53"/>
    <mergeCell ref="B55:F55"/>
    <mergeCell ref="D64:F64"/>
    <mergeCell ref="B57:E57"/>
    <mergeCell ref="B59:D59"/>
    <mergeCell ref="D60:E60"/>
    <mergeCell ref="D63:E63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Sagar</cp:lastModifiedBy>
  <dcterms:created xsi:type="dcterms:W3CDTF">2006-07-13T09:58:44Z</dcterms:created>
  <dcterms:modified xsi:type="dcterms:W3CDTF">2008-12-11T10:05:38Z</dcterms:modified>
  <cp:category/>
  <cp:version/>
  <cp:contentType/>
  <cp:contentStatus/>
</cp:coreProperties>
</file>